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updateLinks="never"/>
  <xr:revisionPtr revIDLastSave="0" documentId="13_ncr:1_{E9047632-C9B8-418F-97F3-B26B16F18B4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udżet rodzinny" sheetId="1" r:id="rId1"/>
  </sheets>
  <externalReferences>
    <externalReference r:id="rId2"/>
  </externalReferences>
  <definedNames>
    <definedName name="RokBudżetowy">'Budżet rodzinny'!$C$2</definedName>
    <definedName name="_xlnm.Print_Titles" localSheetId="0">'Budżet rodzinny'!$13:$13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C28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4" i="1"/>
  <c r="D11" i="1"/>
  <c r="E11" i="1"/>
  <c r="E5" i="1" s="1"/>
  <c r="F11" i="1"/>
  <c r="G11" i="1"/>
  <c r="H11" i="1"/>
  <c r="H5" i="1" s="1"/>
  <c r="I11" i="1"/>
  <c r="I5" i="1" s="1"/>
  <c r="J11" i="1"/>
  <c r="K11" i="1"/>
  <c r="L11" i="1"/>
  <c r="L5" i="1" s="1"/>
  <c r="M11" i="1"/>
  <c r="N11" i="1"/>
  <c r="C11" i="1"/>
  <c r="O9" i="1"/>
  <c r="O10" i="1"/>
  <c r="O8" i="1"/>
  <c r="G5" i="1" l="1"/>
  <c r="K5" i="1"/>
  <c r="C5" i="1"/>
  <c r="N5" i="1"/>
  <c r="J5" i="1"/>
  <c r="F5" i="1"/>
  <c r="D5" i="1"/>
  <c r="O28" i="1"/>
  <c r="M5" i="1"/>
  <c r="O11" i="1"/>
  <c r="O5" i="1" l="1"/>
</calcChain>
</file>

<file path=xl/sharedStrings.xml><?xml version="1.0" encoding="utf-8"?>
<sst xmlns="http://schemas.openxmlformats.org/spreadsheetml/2006/main" count="67" uniqueCount="39">
  <si>
    <t>Utrzymanie domu</t>
  </si>
  <si>
    <t>Artykuły spożywcze</t>
  </si>
  <si>
    <t>Ubezpieczenie</t>
  </si>
  <si>
    <t>Energia elektryczna</t>
  </si>
  <si>
    <t>Woda</t>
  </si>
  <si>
    <t>Paliwo</t>
  </si>
  <si>
    <t>Czesne</t>
  </si>
  <si>
    <t>Telewizja kablowa</t>
  </si>
  <si>
    <t>Internet</t>
  </si>
  <si>
    <t>Rozrywka</t>
  </si>
  <si>
    <t>Przychód 1</t>
  </si>
  <si>
    <t>Przychód 2</t>
  </si>
  <si>
    <t>Inne przychody</t>
  </si>
  <si>
    <t>Telefon domowy</t>
  </si>
  <si>
    <t>Opłaty za samochód</t>
  </si>
  <si>
    <t>Telefon komórkowy</t>
  </si>
  <si>
    <t>Gotówka miesięczna</t>
  </si>
  <si>
    <t>Oszczędności</t>
  </si>
  <si>
    <t>DOSTĘPNA GOTÓWKA</t>
  </si>
  <si>
    <t>STY</t>
  </si>
  <si>
    <t>LUT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</si>
  <si>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</si>
  <si>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</si>
  <si>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</si>
  <si>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</si>
  <si>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</si>
  <si>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</si>
  <si>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</si>
  <si>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</si>
  <si>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</si>
  <si>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TREND</t>
  </si>
  <si>
    <t>MAR</t>
  </si>
  <si>
    <t>TYP PRZYCHODU</t>
  </si>
  <si>
    <t>WYDATKI</t>
  </si>
  <si>
    <t>WYDATKI RAZEM</t>
  </si>
  <si>
    <t>ŁĄCZNY PRZYCHÓD</t>
  </si>
  <si>
    <t>SUMA OPR</t>
  </si>
  <si>
    <t>ROK:</t>
  </si>
  <si>
    <t>BUDŻET RODZINNY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</si>
</sst>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_);\(&quot;$&quot;#,##0.00\)"/>
    <numFmt numFmtId="165" formatCode="#,##0.00\ &quot;zł&quot;"/>
  </numFmts>
  <fonts count="14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b/>
      <outline/>
      <shadow/>
      <sz val="10"/>
      <color theme="0" tint="-0.34998626667073579"/>
      <name val="Arial"/>
      <family val="2"/>
      <charset val="238"/>
      <scheme val="minor"/>
    </font>
    <font>
      <sz val="10"/>
      <color theme="0" tint="-0.34998626667073579"/>
      <name val="Arial"/>
      <family val="2"/>
      <charset val="238"/>
      <scheme val="minor"/>
    </font>
    <font>
      <b/>
      <i/>
      <strike/>
      <condense/>
      <extend/>
      <outline/>
      <shadow/>
      <sz val="10"/>
      <color theme="0" tint="-0.34998626667073579"/>
      <name val="Arial"/>
      <family val="2"/>
      <charset val="238"/>
      <scheme val="minor"/>
    </font>
    <font>
      <b/>
      <sz val="22"/>
      <name val="Bookman Old Style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7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164" fontId="0" fillId="0" borderId="0" xfId="0" applyNumberFormat="1" applyFont="1" applyFill="1" applyBorder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>
      <alignment vertical="center"/>
    </xf>
    <xf numFmtId="165" fontId="0" fillId="0" borderId="0" xfId="2" applyNumberFormat="1" applyFont="1" applyFill="1" applyBorder="1" applyAlignment="1">
      <alignment vertical="center"/>
    </xf>
    <xf numFmtId="165" fontId="10" fillId="0" borderId="0" xfId="0" applyNumberFormat="1" applyFont="1" applyFill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>
      <alignment vertical="center"/>
    </xf>
    <xf numFmtId="0" fontId="13" fillId="0" borderId="0" xfId="3" applyFont="1" applyFill="1" applyBorder="1" applyAlignment="1">
      <alignment horizontal="left"/>
    </xf>
  </cellXfs>
  <cellStyles count="8">
    <cellStyle name="20% — akcent 1" xfId="2" builtinId="30"/>
    <cellStyle name="Nagłówek 1" xfId="1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ormalny" xfId="0" builtinId="0" customBuiltin="1"/>
    <cellStyle name="Suma" xfId="7" builtinId="25" customBuiltin="1"/>
    <cellStyle name="Tytuł" xfId="3" builtinId="15" customBuiltin="1"/>
  </cellStyles>
  <dxfs count="104"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charset val="238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numFmt numFmtId="165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</font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 xr9:uid="{00000000-0011-0000-FFFF-FFFF00000000}">
      <tableStyleElement type="wholeTable" dxfId="103"/>
      <tableStyleElement type="headerRow" dxfId="102"/>
      <tableStyleElement type="totalRow" dxfId="101"/>
      <tableStyleElement type="firstColumn" dxfId="100"/>
      <tableStyleElement type="firstHeaderCell" dxfId="99"/>
      <tableStyleElement type="firstTotalCell" dxfId="98"/>
    </tableStyle>
    <tableStyle name="Family Budget Cash Available 2" pivot="0" count="6" xr9:uid="{00000000-0011-0000-FFFF-FFFF01000000}">
      <tableStyleElement type="wholeTable" dxfId="97"/>
      <tableStyleElement type="headerRow" dxfId="96"/>
      <tableStyleElement type="totalRow" dxfId="95"/>
      <tableStyleElement type="firstColumn" dxfId="94"/>
      <tableStyleElement type="firstHeaderCell" dxfId="93"/>
      <tableStyleElement type="firstTotalCell" dxfId="92"/>
    </tableStyle>
    <tableStyle name="Family Budget Cash Available 3" pivot="0" count="6" xr9:uid="{00000000-0011-0000-FFFF-FFFF02000000}">
      <tableStyleElement type="wholeTable" dxfId="91"/>
      <tableStyleElement type="headerRow" dxfId="90"/>
      <tableStyleElement type="totalRow" dxfId="89"/>
      <tableStyleElement type="firstColumn" dxfId="88"/>
      <tableStyleElement type="firstHeaderCell" dxfId="87"/>
      <tableStyleElement type="firstTotalCell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Grafika nagłówka" descr="Line drawing of tree and house" title="Budget Artwor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mily%20Budg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y Budge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chód" displayName="tblPrzychód" ref="B7:P11" totalsRowCount="1">
  <tableColumns count="15">
    <tableColumn id="1" xr3:uid="{00000000-0010-0000-0000-000001000000}" name="TYP PRZYCHODU" totalsRowLabel="ŁĄCZNY PRZYCHÓD" dataDxfId="85" totalsRowDxfId="84"/>
    <tableColumn id="2" xr3:uid="{00000000-0010-0000-0000-000002000000}" name="STY" totalsRowFunction="sum" dataDxfId="83" totalsRowDxfId="82"/>
    <tableColumn id="3" xr3:uid="{00000000-0010-0000-0000-000003000000}" name="LUT" totalsRowFunction="sum" dataDxfId="81" totalsRowDxfId="80"/>
    <tableColumn id="4" xr3:uid="{00000000-0010-0000-0000-000004000000}" name="MAR" totalsRowFunction="sum" dataDxfId="79" totalsRowDxfId="78"/>
    <tableColumn id="5" xr3:uid="{00000000-0010-0000-0000-000005000000}" name="KWI" totalsRowFunction="sum" dataDxfId="77" totalsRowDxfId="76"/>
    <tableColumn id="6" xr3:uid="{00000000-0010-0000-0000-000006000000}" name="MAJ" totalsRowFunction="sum" dataDxfId="75" totalsRowDxfId="74"/>
    <tableColumn id="7" xr3:uid="{00000000-0010-0000-0000-000007000000}" name="CZE" totalsRowFunction="sum" dataDxfId="73" totalsRowDxfId="72"/>
    <tableColumn id="8" xr3:uid="{00000000-0010-0000-0000-000008000000}" name="LIP" totalsRowFunction="sum" dataDxfId="71" totalsRowDxfId="70"/>
    <tableColumn id="9" xr3:uid="{00000000-0010-0000-0000-000009000000}" name="SIE" totalsRowFunction="sum" dataDxfId="69" totalsRowDxfId="68"/>
    <tableColumn id="10" xr3:uid="{00000000-0010-0000-0000-00000A000000}" name="WRZ" totalsRowFunction="sum" dataDxfId="67" totalsRowDxfId="66"/>
    <tableColumn id="11" xr3:uid="{00000000-0010-0000-0000-00000B000000}" name="PAŹ" totalsRowFunction="sum" dataDxfId="65" totalsRowDxfId="64"/>
    <tableColumn id="12" xr3:uid="{00000000-0010-0000-0000-00000C000000}" name="LIS" totalsRowFunction="sum" dataDxfId="63" totalsRowDxfId="62"/>
    <tableColumn id="13" xr3:uid="{00000000-0010-0000-0000-00000D000000}" name="GRU" totalsRowFunction="sum" dataDxfId="61" totalsRowDxfId="60"/>
    <tableColumn id="14" xr3:uid="{00000000-0010-0000-0000-00000E000000}" name="SUMA OPR" totalsRowFunction="sum" dataDxfId="59" totalsRowDxfId="58">
      <calculatedColumnFormula>SUM(tblPrzychód[[#This Row],[STY]:[GRU]])</calculatedColumnFormula>
    </tableColumn>
    <tableColumn id="15" xr3:uid="{00000000-0010-0000-0000-00000F000000}" name="TREND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Przychód miesięczny" altTextSummary="Podsumowuje przychód według typu dla każdego miesiąca kalendarzowego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ydatki" displayName="tblWydatki" ref="B13:P28" totalsRowCount="1">
  <tableColumns count="15">
    <tableColumn id="1" xr3:uid="{00000000-0010-0000-0100-000001000000}" name="WYDATKI" totalsRowLabel="WYDATKI RAZEM" dataDxfId="57" totalsRowDxfId="56"/>
    <tableColumn id="2" xr3:uid="{00000000-0010-0000-0100-000002000000}" name="STY" totalsRowFunction="sum" dataDxfId="55" totalsRowDxfId="54"/>
    <tableColumn id="3" xr3:uid="{00000000-0010-0000-0100-000003000000}" name="LUT" totalsRowFunction="sum" dataDxfId="53" totalsRowDxfId="52"/>
    <tableColumn id="4" xr3:uid="{00000000-0010-0000-0100-000004000000}" name="MAR" totalsRowFunction="sum" dataDxfId="51" totalsRowDxfId="50"/>
    <tableColumn id="5" xr3:uid="{00000000-0010-0000-0100-000005000000}" name="KWI" totalsRowFunction="sum" dataDxfId="49" totalsRowDxfId="48"/>
    <tableColumn id="6" xr3:uid="{00000000-0010-0000-0100-000006000000}" name="MAJ" totalsRowFunction="sum" dataDxfId="47" totalsRowDxfId="46"/>
    <tableColumn id="7" xr3:uid="{00000000-0010-0000-0100-000007000000}" name="CZE" totalsRowFunction="sum" dataDxfId="45" totalsRowDxfId="44"/>
    <tableColumn id="8" xr3:uid="{00000000-0010-0000-0100-000008000000}" name="LIP" totalsRowFunction="sum" dataDxfId="43" totalsRowDxfId="42"/>
    <tableColumn id="9" xr3:uid="{00000000-0010-0000-0100-000009000000}" name="SIE" totalsRowFunction="sum" dataDxfId="41" totalsRowDxfId="40"/>
    <tableColumn id="10" xr3:uid="{00000000-0010-0000-0100-00000A000000}" name="WRZ" totalsRowFunction="sum" dataDxfId="39" totalsRowDxfId="38"/>
    <tableColumn id="11" xr3:uid="{00000000-0010-0000-0100-00000B000000}" name="PAŹ" totalsRowFunction="sum" dataDxfId="37" totalsRowDxfId="36"/>
    <tableColumn id="12" xr3:uid="{00000000-0010-0000-0100-00000C000000}" name="LIS" totalsRowFunction="sum" dataDxfId="35" totalsRowDxfId="34"/>
    <tableColumn id="13" xr3:uid="{00000000-0010-0000-0100-00000D000000}" name="GRU" totalsRowFunction="sum" dataDxfId="33" totalsRowDxfId="32"/>
    <tableColumn id="14" xr3:uid="{00000000-0010-0000-0100-00000E000000}" name="SUMA OPR" totalsRowFunction="sum" dataDxfId="31" totalsRowDxfId="30">
      <calculatedColumnFormula>SUM(tblWydatki[[#This Row],[STY]:[GRU]])</calculatedColumnFormula>
    </tableColumn>
    <tableColumn id="15" xr3:uid="{00000000-0010-0000-0100-00000F000000}" name="TREND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Wydatki miesięczne" altTextSummary="Podsumowanie wydatków dla każdego miesiąca kalendarzowego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DostępnaGotówka" displayName="tblDostępnaGotówka" ref="B4:P5">
  <tableColumns count="15">
    <tableColumn id="1" xr3:uid="{00000000-0010-0000-0200-000001000000}" name="DOSTĘPNA GOTÓWKA" totalsRowLabel="Suma" dataDxfId="28" totalsRowDxfId="27"/>
    <tableColumn id="2" xr3:uid="{00000000-0010-0000-0200-000002000000}" name="STY" dataDxfId="26" totalsRowDxfId="25">
      <calculatedColumnFormula>tblPrzychód[[#Totals],[STY]]-tblWydatki[[#Totals],[STY]]</calculatedColumnFormula>
    </tableColumn>
    <tableColumn id="3" xr3:uid="{00000000-0010-0000-0200-000003000000}" name="LUT" dataDxfId="24" totalsRowDxfId="23">
      <calculatedColumnFormula>tblPrzychód[[#Totals],[LUT]]-tblWydatki[[#Totals],[LUT]]</calculatedColumnFormula>
    </tableColumn>
    <tableColumn id="4" xr3:uid="{00000000-0010-0000-0200-000004000000}" name="MAR" dataDxfId="22" totalsRowDxfId="21">
      <calculatedColumnFormula>tblPrzychód[[#Totals],[MAR]]-tblWydatki[[#Totals],[MAR]]</calculatedColumnFormula>
    </tableColumn>
    <tableColumn id="5" xr3:uid="{00000000-0010-0000-0200-000005000000}" name="KWI" dataDxfId="20" totalsRowDxfId="19">
      <calculatedColumnFormula>tblPrzychód[[#Totals],[KWI]]-tblWydatki[[#Totals],[KWI]]</calculatedColumnFormula>
    </tableColumn>
    <tableColumn id="6" xr3:uid="{00000000-0010-0000-0200-000006000000}" name="MAJ" dataDxfId="18" totalsRowDxfId="17">
      <calculatedColumnFormula>tblPrzychód[[#Totals],[MAJ]]-tblWydatki[[#Totals],[MAJ]]</calculatedColumnFormula>
    </tableColumn>
    <tableColumn id="7" xr3:uid="{00000000-0010-0000-0200-000007000000}" name="CZE" dataDxfId="16" totalsRowDxfId="15">
      <calculatedColumnFormula>tblPrzychód[[#Totals],[CZE]]-tblWydatki[[#Totals],[CZE]]</calculatedColumnFormula>
    </tableColumn>
    <tableColumn id="8" xr3:uid="{00000000-0010-0000-0200-000008000000}" name="LIP" dataDxfId="14" totalsRowDxfId="13">
      <calculatedColumnFormula>tblPrzychód[[#Totals],[LIP]]-tblWydatki[[#Totals],[LIP]]</calculatedColumnFormula>
    </tableColumn>
    <tableColumn id="9" xr3:uid="{00000000-0010-0000-0200-000009000000}" name="SIE" dataDxfId="12" totalsRowDxfId="11">
      <calculatedColumnFormula>tblPrzychód[[#Totals],[SIE]]-tblWydatki[[#Totals],[SIE]]</calculatedColumnFormula>
    </tableColumn>
    <tableColumn id="10" xr3:uid="{00000000-0010-0000-0200-00000A000000}" name="WRZ" dataDxfId="10" totalsRowDxfId="9">
      <calculatedColumnFormula>tblPrzychód[[#Totals],[WRZ]]-tblWydatki[[#Totals],[WRZ]]</calculatedColumnFormula>
    </tableColumn>
    <tableColumn id="11" xr3:uid="{00000000-0010-0000-0200-00000B000000}" name="PAŹ" dataDxfId="8" totalsRowDxfId="7">
      <calculatedColumnFormula>tblPrzychód[[#Totals],[PAŹ]]-tblWydatki[[#Totals],[PAŹ]]</calculatedColumnFormula>
    </tableColumn>
    <tableColumn id="12" xr3:uid="{00000000-0010-0000-0200-00000C000000}" name="LIS" dataDxfId="6" totalsRowDxfId="5">
      <calculatedColumnFormula>tblPrzychód[[#Totals],[LIS]]-tblWydatki[[#Totals],[LIS]]</calculatedColumnFormula>
    </tableColumn>
    <tableColumn id="13" xr3:uid="{00000000-0010-0000-0200-00000D000000}" name="GRU" dataDxfId="4" totalsRowDxfId="3">
      <calculatedColumnFormula>tblPrzychód[[#Totals],[GRU]]-tblWydatki[[#Totals],[GRU]]</calculatedColumnFormula>
    </tableColumn>
    <tableColumn id="14" xr3:uid="{00000000-0010-0000-0200-00000E000000}" name="SUMA OPR" dataDxfId="2" totalsRowDxfId="1">
      <calculatedColumnFormula>tblPrzychód[[#Totals],[SUMA OPR]]-tblWydatki[[#Totals],[SUMA OPR]]</calculatedColumnFormula>
    </tableColumn>
    <tableColumn id="15" xr3:uid="{00000000-0010-0000-0200-00000F000000}" name="TREND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Dostępna gotówka miesięczna" altTextSummary="Podsumowuje dostępną gotówkę (przychód minus wydatki) dla każdego miesiąca kalendarzowego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P29"/>
  <sheetViews>
    <sheetView showGridLines="0" tabSelected="1" zoomScale="70" zoomScaleNormal="70" workbookViewId="0">
      <selection activeCell="Z8" sqref="Z8"/>
    </sheetView>
  </sheetViews>
  <sheetFormatPr defaultColWidth="9.109375" defaultRowHeight="21" customHeight="1" x14ac:dyDescent="0.25"/>
  <cols>
    <col min="1" max="1" width="1.44140625" style="2" customWidth="1"/>
    <col min="2" max="2" width="28.109375" style="2" customWidth="1"/>
    <col min="3" max="14" width="12" style="2" customWidth="1"/>
    <col min="15" max="15" width="18.44140625" style="2" customWidth="1"/>
    <col min="16" max="16" width="14.44140625" style="2" customWidth="1"/>
    <col min="17" max="16384" width="9.109375" style="2"/>
  </cols>
  <sheetData>
    <row r="1" spans="1:16" ht="33" customHeight="1" x14ac:dyDescent="0.5">
      <c r="A1" s="1"/>
      <c r="B1" s="26" t="s">
        <v>38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35">
      <c r="A2" s="1"/>
      <c r="B2" s="3" t="s">
        <v>37</v>
      </c>
      <c r="C2" s="4">
        <v>2021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5">
      <c r="A4" s="10"/>
      <c r="B4" s="16" t="s">
        <v>18</v>
      </c>
      <c r="C4" s="17" t="s">
        <v>19</v>
      </c>
      <c r="D4" s="17" t="s">
        <v>20</v>
      </c>
      <c r="E4" s="17" t="s">
        <v>31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36</v>
      </c>
      <c r="P4" s="17" t="s">
        <v>30</v>
      </c>
    </row>
    <row r="5" spans="1:16" s="6" customFormat="1" ht="21" customHeight="1" x14ac:dyDescent="0.25">
      <c r="A5" s="5"/>
      <c r="B5" s="8" t="s">
        <v>16</v>
      </c>
      <c r="C5" s="22">
        <f>tblPrzychód[[#Totals],[STY]]-tblWydatki[[#Totals],[STY]]</f>
        <v>2095</v>
      </c>
      <c r="D5" s="22">
        <f>tblPrzychód[[#Totals],[LUT]]-tblWydatki[[#Totals],[LUT]]</f>
        <v>2112</v>
      </c>
      <c r="E5" s="22">
        <f>tblPrzychód[[#Totals],[MAR]]-tblWydatki[[#Totals],[MAR]]</f>
        <v>2103</v>
      </c>
      <c r="F5" s="22">
        <f>tblPrzychód[[#Totals],[KWI]]-tblWydatki[[#Totals],[KWI]]</f>
        <v>2146</v>
      </c>
      <c r="G5" s="22">
        <f>tblPrzychód[[#Totals],[MAJ]]-tblWydatki[[#Totals],[MAJ]]</f>
        <v>2240</v>
      </c>
      <c r="H5" s="22">
        <f>tblPrzychód[[#Totals],[CZE]]-tblWydatki[[#Totals],[CZE]]</f>
        <v>2087</v>
      </c>
      <c r="I5" s="22">
        <f>tblPrzychód[[#Totals],[LIP]]-tblWydatki[[#Totals],[LIP]]</f>
        <v>1899</v>
      </c>
      <c r="J5" s="22">
        <f>tblPrzychód[[#Totals],[SIE]]-tblWydatki[[#Totals],[SIE]]</f>
        <v>1883</v>
      </c>
      <c r="K5" s="22">
        <f>tblPrzychód[[#Totals],[WRZ]]-tblWydatki[[#Totals],[WRZ]]</f>
        <v>2059</v>
      </c>
      <c r="L5" s="22">
        <f>tblPrzychód[[#Totals],[PAŹ]]-tblWydatki[[#Totals],[PAŹ]]</f>
        <v>2094</v>
      </c>
      <c r="M5" s="22">
        <f>tblPrzychód[[#Totals],[LIS]]-tblWydatki[[#Totals],[LIS]]</f>
        <v>1635</v>
      </c>
      <c r="N5" s="22">
        <f>tblPrzychód[[#Totals],[GRU]]-tblWydatki[[#Totals],[GRU]]</f>
        <v>1635</v>
      </c>
      <c r="O5" s="22">
        <f>tblPrzychód[[#Totals],[SUMA OPR]]-tblWydatki[[#Totals],[SUMA OPR]]</f>
        <v>23988</v>
      </c>
      <c r="P5" s="13"/>
    </row>
    <row r="6" spans="1:16" ht="2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5">
      <c r="A7" s="1"/>
      <c r="B7" s="18" t="s">
        <v>32</v>
      </c>
      <c r="C7" s="17" t="s">
        <v>19</v>
      </c>
      <c r="D7" s="17" t="s">
        <v>20</v>
      </c>
      <c r="E7" s="17" t="s">
        <v>31</v>
      </c>
      <c r="F7" s="17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  <c r="L7" s="17" t="s">
        <v>27</v>
      </c>
      <c r="M7" s="17" t="s">
        <v>28</v>
      </c>
      <c r="N7" s="17" t="s">
        <v>29</v>
      </c>
      <c r="O7" s="17" t="s">
        <v>36</v>
      </c>
      <c r="P7" s="17" t="s">
        <v>30</v>
      </c>
    </row>
    <row r="8" spans="1:16" s="9" customFormat="1" ht="21" customHeight="1" x14ac:dyDescent="0.25">
      <c r="A8" s="7"/>
      <c r="B8" s="12" t="s">
        <v>10</v>
      </c>
      <c r="C8" s="20">
        <v>4000</v>
      </c>
      <c r="D8" s="20">
        <v>4000</v>
      </c>
      <c r="E8" s="20">
        <v>4000</v>
      </c>
      <c r="F8" s="20">
        <v>4000</v>
      </c>
      <c r="G8" s="20">
        <v>4000</v>
      </c>
      <c r="H8" s="20">
        <v>4000</v>
      </c>
      <c r="I8" s="20">
        <v>4000</v>
      </c>
      <c r="J8" s="20">
        <v>4000</v>
      </c>
      <c r="K8" s="20">
        <v>4000</v>
      </c>
      <c r="L8" s="20">
        <v>4000</v>
      </c>
      <c r="M8" s="20">
        <v>4000</v>
      </c>
      <c r="N8" s="20">
        <v>4000</v>
      </c>
      <c r="O8" s="20">
        <f>SUM(tblPrzychód[[#This Row],[STY]:[GRU]])</f>
        <v>48000</v>
      </c>
      <c r="P8" s="12"/>
    </row>
    <row r="9" spans="1:16" s="8" customFormat="1" ht="21" customHeight="1" x14ac:dyDescent="0.25">
      <c r="B9" s="12" t="s">
        <v>11</v>
      </c>
      <c r="C9" s="20">
        <v>2000</v>
      </c>
      <c r="D9" s="20">
        <v>2000</v>
      </c>
      <c r="E9" s="20">
        <v>2000</v>
      </c>
      <c r="F9" s="20">
        <v>2000</v>
      </c>
      <c r="G9" s="20">
        <v>2000</v>
      </c>
      <c r="H9" s="20">
        <v>2000</v>
      </c>
      <c r="I9" s="20">
        <v>2000</v>
      </c>
      <c r="J9" s="20">
        <v>2000</v>
      </c>
      <c r="K9" s="20">
        <v>2000</v>
      </c>
      <c r="L9" s="20">
        <v>2000</v>
      </c>
      <c r="M9" s="20">
        <v>2000</v>
      </c>
      <c r="N9" s="20">
        <v>2000</v>
      </c>
      <c r="O9" s="20">
        <f>SUM(tblPrzychód[[#This Row],[STY]:[GRU]])</f>
        <v>24000</v>
      </c>
      <c r="P9" s="12"/>
    </row>
    <row r="10" spans="1:16" s="9" customFormat="1" ht="21" customHeight="1" x14ac:dyDescent="0.25">
      <c r="A10" s="7"/>
      <c r="B10" s="12" t="s">
        <v>12</v>
      </c>
      <c r="C10" s="20">
        <v>500</v>
      </c>
      <c r="D10" s="20">
        <v>507</v>
      </c>
      <c r="E10" s="20">
        <v>551</v>
      </c>
      <c r="F10" s="20">
        <v>556</v>
      </c>
      <c r="G10" s="20">
        <v>588</v>
      </c>
      <c r="H10" s="20">
        <v>534</v>
      </c>
      <c r="I10" s="20">
        <v>533</v>
      </c>
      <c r="J10" s="20">
        <v>585</v>
      </c>
      <c r="K10" s="20">
        <v>560</v>
      </c>
      <c r="L10" s="20">
        <v>520</v>
      </c>
      <c r="M10" s="20">
        <v>550</v>
      </c>
      <c r="N10" s="20">
        <v>550</v>
      </c>
      <c r="O10" s="20">
        <f>SUM(tblPrzychód[[#This Row],[STY]:[GRU]])</f>
        <v>6534</v>
      </c>
      <c r="P10" s="12"/>
    </row>
    <row r="11" spans="1:16" ht="21" customHeight="1" x14ac:dyDescent="0.25">
      <c r="A11" s="1"/>
      <c r="B11" s="24" t="s">
        <v>35</v>
      </c>
      <c r="C11" s="21">
        <f>SUBTOTAL(109,tblPrzychód[STY])</f>
        <v>6500</v>
      </c>
      <c r="D11" s="21">
        <f>SUBTOTAL(109,tblPrzychód[LUT])</f>
        <v>6507</v>
      </c>
      <c r="E11" s="21">
        <f>SUBTOTAL(109,tblPrzychód[MAR])</f>
        <v>6551</v>
      </c>
      <c r="F11" s="21">
        <f>SUBTOTAL(109,tblPrzychód[KWI])</f>
        <v>6556</v>
      </c>
      <c r="G11" s="21">
        <f>SUBTOTAL(109,tblPrzychód[MAJ])</f>
        <v>6588</v>
      </c>
      <c r="H11" s="21">
        <f>SUBTOTAL(109,tblPrzychód[CZE])</f>
        <v>6534</v>
      </c>
      <c r="I11" s="21">
        <f>SUBTOTAL(109,tblPrzychód[LIP])</f>
        <v>6533</v>
      </c>
      <c r="J11" s="21">
        <f>SUBTOTAL(109,tblPrzychód[SIE])</f>
        <v>6585</v>
      </c>
      <c r="K11" s="21">
        <f>SUBTOTAL(109,tblPrzychód[WRZ])</f>
        <v>6560</v>
      </c>
      <c r="L11" s="21">
        <f>SUBTOTAL(109,tblPrzychód[PAŹ])</f>
        <v>6520</v>
      </c>
      <c r="M11" s="21">
        <f>SUBTOTAL(109,tblPrzychód[LIS])</f>
        <v>6550</v>
      </c>
      <c r="N11" s="21">
        <f>SUBTOTAL(109,tblPrzychód[GRU])</f>
        <v>6550</v>
      </c>
      <c r="O11" s="21">
        <f>SUBTOTAL(109,tblPrzychód[SUMA OPR])</f>
        <v>78534</v>
      </c>
      <c r="P11"/>
    </row>
    <row r="12" spans="1:16" ht="21" customHeight="1" x14ac:dyDescent="0.25">
      <c r="A12" s="1"/>
      <c r="B12" s="12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4"/>
    </row>
    <row r="13" spans="1:16" ht="21" customHeight="1" x14ac:dyDescent="0.25">
      <c r="A13" s="1"/>
      <c r="B13" s="18" t="s">
        <v>33</v>
      </c>
      <c r="C13" s="17" t="s">
        <v>19</v>
      </c>
      <c r="D13" s="17" t="s">
        <v>20</v>
      </c>
      <c r="E13" s="17" t="s">
        <v>31</v>
      </c>
      <c r="F13" s="17" t="s">
        <v>21</v>
      </c>
      <c r="G13" s="17" t="s">
        <v>22</v>
      </c>
      <c r="H13" s="17" t="s">
        <v>23</v>
      </c>
      <c r="I13" s="17" t="s">
        <v>24</v>
      </c>
      <c r="J13" s="17" t="s">
        <v>25</v>
      </c>
      <c r="K13" s="17" t="s">
        <v>26</v>
      </c>
      <c r="L13" s="17" t="s">
        <v>27</v>
      </c>
      <c r="M13" s="17" t="s">
        <v>28</v>
      </c>
      <c r="N13" s="17" t="s">
        <v>29</v>
      </c>
      <c r="O13" s="17" t="s">
        <v>36</v>
      </c>
      <c r="P13" s="17" t="s">
        <v>30</v>
      </c>
    </row>
    <row r="14" spans="1:16" ht="21" customHeight="1" x14ac:dyDescent="0.25">
      <c r="A14" s="1"/>
      <c r="B14" s="12" t="s">
        <v>0</v>
      </c>
      <c r="C14" s="20">
        <v>1500</v>
      </c>
      <c r="D14" s="20">
        <v>1500</v>
      </c>
      <c r="E14" s="20">
        <v>1500</v>
      </c>
      <c r="F14" s="20">
        <v>1500</v>
      </c>
      <c r="G14" s="20">
        <v>1500</v>
      </c>
      <c r="H14" s="20">
        <v>1500</v>
      </c>
      <c r="I14" s="20">
        <v>1500</v>
      </c>
      <c r="J14" s="20">
        <v>1500</v>
      </c>
      <c r="K14" s="20">
        <v>1500</v>
      </c>
      <c r="L14" s="20">
        <v>1500</v>
      </c>
      <c r="M14" s="20">
        <v>1500</v>
      </c>
      <c r="N14" s="20">
        <v>1500</v>
      </c>
      <c r="O14" s="20">
        <f>SUM(tblWydatki[[#This Row],[STY]:[GRU]])</f>
        <v>18000</v>
      </c>
      <c r="P14" s="15"/>
    </row>
    <row r="15" spans="1:16" ht="21" customHeight="1" x14ac:dyDescent="0.25">
      <c r="A15" s="1"/>
      <c r="B15" s="12" t="s">
        <v>1</v>
      </c>
      <c r="C15" s="20">
        <v>1100</v>
      </c>
      <c r="D15" s="20">
        <v>1100</v>
      </c>
      <c r="E15" s="20">
        <v>1100</v>
      </c>
      <c r="F15" s="20">
        <v>1100</v>
      </c>
      <c r="G15" s="20">
        <v>1100</v>
      </c>
      <c r="H15" s="20">
        <v>1100</v>
      </c>
      <c r="I15" s="20">
        <v>1100</v>
      </c>
      <c r="J15" s="20">
        <v>1100</v>
      </c>
      <c r="K15" s="20">
        <v>1100</v>
      </c>
      <c r="L15" s="20">
        <v>1100</v>
      </c>
      <c r="M15" s="20">
        <v>1100</v>
      </c>
      <c r="N15" s="20">
        <v>1100</v>
      </c>
      <c r="O15" s="20">
        <f>SUM(tblWydatki[[#This Row],[STY]:[GRU]])</f>
        <v>13200</v>
      </c>
      <c r="P15" s="15"/>
    </row>
    <row r="16" spans="1:16" ht="21" customHeight="1" x14ac:dyDescent="0.25">
      <c r="A16" s="1"/>
      <c r="B16" s="12" t="s">
        <v>14</v>
      </c>
      <c r="C16" s="20">
        <v>345</v>
      </c>
      <c r="D16" s="20">
        <v>345</v>
      </c>
      <c r="E16" s="20">
        <v>345</v>
      </c>
      <c r="F16" s="20">
        <v>345</v>
      </c>
      <c r="G16" s="20">
        <v>345</v>
      </c>
      <c r="H16" s="20">
        <v>345</v>
      </c>
      <c r="I16" s="20">
        <v>345</v>
      </c>
      <c r="J16" s="20">
        <v>345</v>
      </c>
      <c r="K16" s="20">
        <v>345</v>
      </c>
      <c r="L16" s="20">
        <v>345</v>
      </c>
      <c r="M16" s="20">
        <v>400</v>
      </c>
      <c r="N16" s="20">
        <v>400</v>
      </c>
      <c r="O16" s="20">
        <f>SUM(tblWydatki[[#This Row],[STY]:[GRU]])</f>
        <v>4250</v>
      </c>
      <c r="P16" s="15"/>
    </row>
    <row r="17" spans="1:16" ht="21" customHeight="1" x14ac:dyDescent="0.25">
      <c r="A17" s="1"/>
      <c r="B17" s="12" t="s">
        <v>2</v>
      </c>
      <c r="C17" s="20">
        <v>120</v>
      </c>
      <c r="D17" s="20">
        <v>120</v>
      </c>
      <c r="E17" s="20">
        <v>120</v>
      </c>
      <c r="F17" s="20">
        <v>120</v>
      </c>
      <c r="G17" s="20">
        <v>120</v>
      </c>
      <c r="H17" s="20">
        <v>120</v>
      </c>
      <c r="I17" s="20">
        <v>120</v>
      </c>
      <c r="J17" s="20">
        <v>120</v>
      </c>
      <c r="K17" s="20">
        <v>120</v>
      </c>
      <c r="L17" s="20">
        <v>120</v>
      </c>
      <c r="M17" s="20">
        <v>120</v>
      </c>
      <c r="N17" s="20">
        <v>120</v>
      </c>
      <c r="O17" s="20">
        <f>SUM(tblWydatki[[#This Row],[STY]:[GRU]])</f>
        <v>1440</v>
      </c>
      <c r="P17" s="15"/>
    </row>
    <row r="18" spans="1:16" ht="21" customHeight="1" x14ac:dyDescent="0.25">
      <c r="A18" s="1"/>
      <c r="B18" s="12" t="s">
        <v>13</v>
      </c>
      <c r="C18" s="20">
        <v>50</v>
      </c>
      <c r="D18" s="20">
        <v>50</v>
      </c>
      <c r="E18" s="20">
        <v>50</v>
      </c>
      <c r="F18" s="20">
        <v>50</v>
      </c>
      <c r="G18" s="20">
        <v>50</v>
      </c>
      <c r="H18" s="20">
        <v>50</v>
      </c>
      <c r="I18" s="20">
        <v>50</v>
      </c>
      <c r="J18" s="20">
        <v>50</v>
      </c>
      <c r="K18" s="20">
        <v>50</v>
      </c>
      <c r="L18" s="20">
        <v>50</v>
      </c>
      <c r="M18" s="20">
        <v>50</v>
      </c>
      <c r="N18" s="20">
        <v>50</v>
      </c>
      <c r="O18" s="20">
        <f>SUM(tblWydatki[[#This Row],[STY]:[GRU]])</f>
        <v>600</v>
      </c>
      <c r="P18" s="15"/>
    </row>
    <row r="19" spans="1:16" ht="21" customHeight="1" x14ac:dyDescent="0.25">
      <c r="A19" s="1"/>
      <c r="B19" s="12" t="s">
        <v>15</v>
      </c>
      <c r="C19" s="20">
        <v>72</v>
      </c>
      <c r="D19" s="20">
        <v>70</v>
      </c>
      <c r="E19" s="20">
        <v>80</v>
      </c>
      <c r="F19" s="20">
        <v>70</v>
      </c>
      <c r="G19" s="20">
        <v>75</v>
      </c>
      <c r="H19" s="20">
        <v>80</v>
      </c>
      <c r="I19" s="20">
        <v>90</v>
      </c>
      <c r="J19" s="20">
        <v>73</v>
      </c>
      <c r="K19" s="20">
        <v>75</v>
      </c>
      <c r="L19" s="20">
        <v>70</v>
      </c>
      <c r="M19" s="20">
        <v>100</v>
      </c>
      <c r="N19" s="20">
        <v>100</v>
      </c>
      <c r="O19" s="20">
        <f>SUM(tblWydatki[[#This Row],[STY]:[GRU]])</f>
        <v>955</v>
      </c>
      <c r="P19" s="15"/>
    </row>
    <row r="20" spans="1:16" ht="21" customHeight="1" x14ac:dyDescent="0.25">
      <c r="A20" s="1"/>
      <c r="B20" s="12" t="s">
        <v>7</v>
      </c>
      <c r="C20" s="20">
        <v>60</v>
      </c>
      <c r="D20" s="20">
        <v>63</v>
      </c>
      <c r="E20" s="20">
        <v>65</v>
      </c>
      <c r="F20" s="20">
        <v>60</v>
      </c>
      <c r="G20" s="20">
        <v>65</v>
      </c>
      <c r="H20" s="20">
        <v>60</v>
      </c>
      <c r="I20" s="20">
        <v>63</v>
      </c>
      <c r="J20" s="20">
        <v>60</v>
      </c>
      <c r="K20" s="20">
        <v>63</v>
      </c>
      <c r="L20" s="20">
        <v>60</v>
      </c>
      <c r="M20" s="20">
        <v>60</v>
      </c>
      <c r="N20" s="20">
        <v>60</v>
      </c>
      <c r="O20" s="20">
        <f>SUM(tblWydatki[[#This Row],[STY]:[GRU]])</f>
        <v>739</v>
      </c>
      <c r="P20" s="15"/>
    </row>
    <row r="21" spans="1:16" ht="21" customHeight="1" x14ac:dyDescent="0.25">
      <c r="A21" s="1"/>
      <c r="B21" s="12" t="s">
        <v>8</v>
      </c>
      <c r="C21" s="20">
        <v>45</v>
      </c>
      <c r="D21" s="20">
        <v>45</v>
      </c>
      <c r="E21" s="20">
        <v>45</v>
      </c>
      <c r="F21" s="20">
        <v>45</v>
      </c>
      <c r="G21" s="20">
        <v>45</v>
      </c>
      <c r="H21" s="20">
        <v>45</v>
      </c>
      <c r="I21" s="20">
        <v>45</v>
      </c>
      <c r="J21" s="20">
        <v>45</v>
      </c>
      <c r="K21" s="20">
        <v>45</v>
      </c>
      <c r="L21" s="20">
        <v>45</v>
      </c>
      <c r="M21" s="20">
        <v>45</v>
      </c>
      <c r="N21" s="20">
        <v>45</v>
      </c>
      <c r="O21" s="20">
        <f>SUM(tblWydatki[[#This Row],[STY]:[GRU]])</f>
        <v>540</v>
      </c>
      <c r="P21" s="15"/>
    </row>
    <row r="22" spans="1:16" ht="21" customHeight="1" x14ac:dyDescent="0.25">
      <c r="A22" s="1"/>
      <c r="B22" s="12" t="s">
        <v>3</v>
      </c>
      <c r="C22" s="20">
        <v>155</v>
      </c>
      <c r="D22" s="20">
        <v>155</v>
      </c>
      <c r="E22" s="20">
        <v>158</v>
      </c>
      <c r="F22" s="20">
        <v>160</v>
      </c>
      <c r="G22" s="20">
        <v>165</v>
      </c>
      <c r="H22" s="20">
        <v>200</v>
      </c>
      <c r="I22" s="20">
        <v>340</v>
      </c>
      <c r="J22" s="20">
        <v>350</v>
      </c>
      <c r="K22" s="20">
        <v>240</v>
      </c>
      <c r="L22" s="20">
        <v>180</v>
      </c>
      <c r="M22" s="20">
        <v>340</v>
      </c>
      <c r="N22" s="20">
        <v>340</v>
      </c>
      <c r="O22" s="20">
        <f>SUM(tblWydatki[[#This Row],[STY]:[GRU]])</f>
        <v>2783</v>
      </c>
      <c r="P22" s="15"/>
    </row>
    <row r="23" spans="1:16" ht="21" customHeight="1" x14ac:dyDescent="0.25">
      <c r="A23" s="1"/>
      <c r="B23" s="12" t="s">
        <v>4</v>
      </c>
      <c r="C23" s="20">
        <v>35</v>
      </c>
      <c r="D23" s="20">
        <v>35</v>
      </c>
      <c r="E23" s="20">
        <v>37</v>
      </c>
      <c r="F23" s="20">
        <v>39</v>
      </c>
      <c r="G23" s="20">
        <v>45</v>
      </c>
      <c r="H23" s="20">
        <v>42</v>
      </c>
      <c r="I23" s="20">
        <v>42</v>
      </c>
      <c r="J23" s="20">
        <v>36</v>
      </c>
      <c r="K23" s="20">
        <v>38</v>
      </c>
      <c r="L23" s="20">
        <v>40</v>
      </c>
      <c r="M23" s="20">
        <v>50</v>
      </c>
      <c r="N23" s="20">
        <v>50</v>
      </c>
      <c r="O23" s="20">
        <f>SUM(tblWydatki[[#This Row],[STY]:[GRU]])</f>
        <v>489</v>
      </c>
      <c r="P23" s="15"/>
    </row>
    <row r="24" spans="1:16" ht="21" customHeight="1" x14ac:dyDescent="0.25">
      <c r="A24" s="1"/>
      <c r="B24" s="12" t="s">
        <v>5</v>
      </c>
      <c r="C24" s="20">
        <v>50</v>
      </c>
      <c r="D24" s="20">
        <v>45</v>
      </c>
      <c r="E24" s="20">
        <v>40</v>
      </c>
      <c r="F24" s="20">
        <v>40</v>
      </c>
      <c r="G24" s="20">
        <v>42</v>
      </c>
      <c r="H24" s="20">
        <v>50</v>
      </c>
      <c r="I24" s="20">
        <v>55</v>
      </c>
      <c r="J24" s="20">
        <v>40</v>
      </c>
      <c r="K24" s="20">
        <v>43</v>
      </c>
      <c r="L24" s="20">
        <v>30</v>
      </c>
      <c r="M24" s="20">
        <v>100</v>
      </c>
      <c r="N24" s="20">
        <v>100</v>
      </c>
      <c r="O24" s="20">
        <f>SUM(tblWydatki[[#This Row],[STY]:[GRU]])</f>
        <v>635</v>
      </c>
      <c r="P24" s="15"/>
    </row>
    <row r="25" spans="1:16" ht="21" customHeight="1" x14ac:dyDescent="0.25">
      <c r="A25" s="1"/>
      <c r="B25" s="12" t="s">
        <v>9</v>
      </c>
      <c r="C25" s="20">
        <v>123</v>
      </c>
      <c r="D25" s="20">
        <v>92</v>
      </c>
      <c r="E25" s="20">
        <v>58</v>
      </c>
      <c r="F25" s="20">
        <v>131</v>
      </c>
      <c r="G25" s="20">
        <v>46</v>
      </c>
      <c r="H25" s="20">
        <v>105</v>
      </c>
      <c r="I25" s="20">
        <v>84</v>
      </c>
      <c r="J25" s="20">
        <v>108</v>
      </c>
      <c r="K25" s="20">
        <v>132</v>
      </c>
      <c r="L25" s="20">
        <v>136</v>
      </c>
      <c r="M25" s="20">
        <v>200</v>
      </c>
      <c r="N25" s="20">
        <v>200</v>
      </c>
      <c r="O25" s="20">
        <f>SUM(tblWydatki[[#This Row],[STY]:[GRU]])</f>
        <v>1415</v>
      </c>
      <c r="P25" s="15"/>
    </row>
    <row r="26" spans="1:16" customFormat="1" ht="21" customHeight="1" x14ac:dyDescent="0.25">
      <c r="B26" s="12" t="s">
        <v>6</v>
      </c>
      <c r="C26" s="20">
        <v>550</v>
      </c>
      <c r="D26" s="20">
        <v>550</v>
      </c>
      <c r="E26" s="20">
        <v>550</v>
      </c>
      <c r="F26" s="20">
        <v>550</v>
      </c>
      <c r="G26" s="20">
        <v>550</v>
      </c>
      <c r="H26" s="20">
        <v>550</v>
      </c>
      <c r="I26" s="20">
        <v>550</v>
      </c>
      <c r="J26" s="20">
        <v>550</v>
      </c>
      <c r="K26" s="20">
        <v>550</v>
      </c>
      <c r="L26" s="20">
        <v>550</v>
      </c>
      <c r="M26" s="20">
        <v>550</v>
      </c>
      <c r="N26" s="20">
        <v>550</v>
      </c>
      <c r="O26" s="20">
        <f>SUM(tblWydatki[[#This Row],[STY]:[GRU]])</f>
        <v>6600</v>
      </c>
      <c r="P26" s="15"/>
    </row>
    <row r="27" spans="1:16" ht="21" customHeight="1" x14ac:dyDescent="0.25">
      <c r="A27" s="1"/>
      <c r="B27" s="12" t="s">
        <v>17</v>
      </c>
      <c r="C27" s="20">
        <v>200</v>
      </c>
      <c r="D27" s="20">
        <v>225</v>
      </c>
      <c r="E27" s="20">
        <v>300</v>
      </c>
      <c r="F27" s="20">
        <v>200</v>
      </c>
      <c r="G27" s="20">
        <v>200</v>
      </c>
      <c r="H27" s="20">
        <v>200</v>
      </c>
      <c r="I27" s="20">
        <v>250</v>
      </c>
      <c r="J27" s="20">
        <v>325</v>
      </c>
      <c r="K27" s="20">
        <v>200</v>
      </c>
      <c r="L27" s="20">
        <v>200</v>
      </c>
      <c r="M27" s="20">
        <v>300</v>
      </c>
      <c r="N27" s="20">
        <v>300</v>
      </c>
      <c r="O27" s="20">
        <f>SUM(tblWydatki[[#This Row],[STY]:[GRU]])</f>
        <v>2900</v>
      </c>
      <c r="P27" s="15"/>
    </row>
    <row r="28" spans="1:16" ht="21" customHeight="1" x14ac:dyDescent="0.25">
      <c r="B28" s="24" t="s">
        <v>34</v>
      </c>
      <c r="C28" s="23">
        <f>SUBTOTAL(109,tblWydatki[STY])</f>
        <v>4405</v>
      </c>
      <c r="D28" s="23">
        <f>SUBTOTAL(109,tblWydatki[LUT])</f>
        <v>4395</v>
      </c>
      <c r="E28" s="23">
        <f>SUBTOTAL(109,tblWydatki[MAR])</f>
        <v>4448</v>
      </c>
      <c r="F28" s="23">
        <f>SUBTOTAL(109,tblWydatki[KWI])</f>
        <v>4410</v>
      </c>
      <c r="G28" s="23">
        <f>SUBTOTAL(109,tblWydatki[MAJ])</f>
        <v>4348</v>
      </c>
      <c r="H28" s="23">
        <f>SUBTOTAL(109,tblWydatki[CZE])</f>
        <v>4447</v>
      </c>
      <c r="I28" s="23">
        <f>SUBTOTAL(109,tblWydatki[LIP])</f>
        <v>4634</v>
      </c>
      <c r="J28" s="23">
        <f>SUBTOTAL(109,tblWydatki[SIE])</f>
        <v>4702</v>
      </c>
      <c r="K28" s="23">
        <f>SUBTOTAL(109,tblWydatki[WRZ])</f>
        <v>4501</v>
      </c>
      <c r="L28" s="23">
        <f>SUBTOTAL(109,tblWydatki[PAŹ])</f>
        <v>4426</v>
      </c>
      <c r="M28" s="23">
        <f>SUBTOTAL(109,tblWydatki[LIS])</f>
        <v>4915</v>
      </c>
      <c r="N28" s="23">
        <f>SUBTOTAL(109,tblWydatki[GRU])</f>
        <v>4915</v>
      </c>
      <c r="O28" s="23">
        <f>SUBTOTAL(109,tblWydatki[SUMA OPR])</f>
        <v>54546</v>
      </c>
      <c r="P28" s="25"/>
    </row>
    <row r="29" spans="1:16" ht="21" customHeight="1" x14ac:dyDescent="0.25">
      <c r="B29" s="12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4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Strona &amp;P z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5" tint="0.39997558519241921"/>
          <x14:colorNegative theme="0" tint="-0.499984740745262"/>
          <x14:colorAxis rgb="FF000000"/>
          <x14:colorMarkers theme="5"/>
          <x14:colorFirst rgb="FFD00000"/>
          <x14:colorLast rgb="FFD00000"/>
          <x14:colorHigh rgb="FF92D050"/>
          <x14:colorLow rgb="FFFF0000"/>
          <x14:sparklines>
            <x14:sparkline>
              <xm:f>'Budżet rodzinny'!C8:N8</xm:f>
              <xm:sqref>P8</xm:sqref>
            </x14:sparkline>
            <x14:sparkline>
              <xm:f>'Budżet rodzinny'!C9:N9</xm:f>
              <xm:sqref>P9</xm:sqref>
            </x14:sparkline>
            <x14:sparkline>
              <xm:f>'Budżet rodzinny'!C10:N10</xm:f>
              <xm:sqref>P10</xm:sqref>
            </x14:sparkline>
          </x14:sparklines>
        </x14:sparklineGroup>
        <x14:sparklineGroup type="column" displayEmptyCellsAs="gap" high="1" xr2:uid="{00000000-0003-0000-0000-000001000000}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'Budżet rodzinny'!C28:N28</xm:f>
              <xm:sqref>P28</xm:sqref>
            </x14:sparkline>
          </x14:sparklines>
        </x14:sparklineGroup>
        <x14:sparklineGroup type="column" displayEmptyCellsAs="gap" high="1" xr2:uid="{00000000-0003-0000-0000-000002000000}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'Budżet rodzinny'!C11:N11</xm:f>
              <xm:sqref>P11</xm:sqref>
            </x14:sparkline>
          </x14:sparklines>
        </x14:sparklineGroup>
        <x14:sparklineGroup type="column" displayEmptyCellsAs="gap" high="1" xr2:uid="{00000000-0003-0000-0000-000003000000}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'Budżet rodzinny'!C5:N5</xm:f>
              <xm:sqref>P5</xm:sqref>
            </x14:sparkline>
          </x14:sparklines>
        </x14:sparklineGroup>
        <x14:sparklineGroup type="column" displayEmptyCellsAs="gap" high="1" low="1" xr2:uid="{00000000-0003-0000-0000-000004000000}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'[1]Family Budget'!C28:N28</xm:f>
              <xm:sqref>P29</xm:sqref>
            </x14:sparkline>
            <x14:sparkline>
              <xm:f>'[1]Family Budget'!C11:N11</xm:f>
              <xm:sqref>P12</xm:sqref>
            </x14:sparkline>
          </x14:sparklines>
        </x14:sparklineGroup>
        <x14:sparklineGroup displayEmptyCellsAs="gap" markers="1" high="1" low="1" negative="1" xr2:uid="{00000000-0003-0000-0000-000005000000}">
          <x14:colorSeries theme="5" tint="0.39997558519241921"/>
          <x14:colorNegative theme="0" tint="-0.499984740745262"/>
          <x14:colorAxis rgb="FF000000"/>
          <x14:colorMarkers theme="5"/>
          <x14:colorFirst rgb="FFD00000"/>
          <x14:colorLast rgb="FFD00000"/>
          <x14:colorHigh theme="5"/>
          <x14:colorLow rgb="FFFF0000"/>
          <x14:sparklines>
            <x14:sparkline>
              <xm:f>'Budżet rodzinny'!C14:N14</xm:f>
              <xm:sqref>P14</xm:sqref>
            </x14:sparkline>
            <x14:sparkline>
              <xm:f>'Budżet rodzinny'!C15:N15</xm:f>
              <xm:sqref>P15</xm:sqref>
            </x14:sparkline>
            <x14:sparkline>
              <xm:f>'Budżet rodzinny'!C16:N16</xm:f>
              <xm:sqref>P16</xm:sqref>
            </x14:sparkline>
            <x14:sparkline>
              <xm:f>'Budżet rodzinny'!C17:N17</xm:f>
              <xm:sqref>P17</xm:sqref>
            </x14:sparkline>
            <x14:sparkline>
              <xm:f>'Budżet rodzinny'!C18:N18</xm:f>
              <xm:sqref>P18</xm:sqref>
            </x14:sparkline>
            <x14:sparkline>
              <xm:f>'Budżet rodzinny'!C19:N19</xm:f>
              <xm:sqref>P19</xm:sqref>
            </x14:sparkline>
            <x14:sparkline>
              <xm:f>'Budżet rodzinny'!C20:N20</xm:f>
              <xm:sqref>P20</xm:sqref>
            </x14:sparkline>
            <x14:sparkline>
              <xm:f>'Budżet rodzinny'!C21:N21</xm:f>
              <xm:sqref>P21</xm:sqref>
            </x14:sparkline>
            <x14:sparkline>
              <xm:f>'Budżet rodzinny'!C22:N22</xm:f>
              <xm:sqref>P22</xm:sqref>
            </x14:sparkline>
            <x14:sparkline>
              <xm:f>'Budżet rodzinny'!C23:N23</xm:f>
              <xm:sqref>P23</xm:sqref>
            </x14:sparkline>
            <x14:sparkline>
              <xm:f>'Budżet rodzinny'!C24:N24</xm:f>
              <xm:sqref>P24</xm:sqref>
            </x14:sparkline>
            <x14:sparkline>
              <xm:f>'Budżet rodzinny'!C25:N25</xm:f>
              <xm:sqref>P25</xm:sqref>
            </x14:sparkline>
            <x14:sparkline>
              <xm:f>'Budżet rodzinny'!C26:N26</xm:f>
              <xm:sqref>P26</xm:sqref>
            </x14:sparkline>
            <x14:sparkline>
              <xm:f>'Budżet rodzinny'!C27:N27</xm:f>
              <xm:sqref>P27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5E1ED9-A64D-4557-A31C-3D71608F2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Budżet rodzinny</vt:lpstr>
      <vt:lpstr>RokBudżetowy</vt:lpstr>
      <vt:lpstr>'Budżet rodzinny'!Tytuły_wydruku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2018-02-24T23:20:29Z</dcterms:created>
  <dcterms:modified xsi:type="dcterms:W3CDTF">2021-01-30T19:32:14Z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TC029300579991</vt:lpwstr>
  </property>
</Properties>
</file>